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2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'1'!$A$1:$O$19</definedName>
    <definedName name="_xlnm.Print_Area" localSheetId="2">'сады'!$A$1:$O$23</definedName>
    <definedName name="_xlnm.Print_Area" localSheetId="1">'школы'!$A$1:$O$19</definedName>
  </definedNames>
  <calcPr fullCalcOnLoad="1"/>
</workbook>
</file>

<file path=xl/sharedStrings.xml><?xml version="1.0" encoding="utf-8"?>
<sst xmlns="http://schemas.openxmlformats.org/spreadsheetml/2006/main" count="138" uniqueCount="38">
  <si>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</si>
  <si>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</si>
  <si>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</si>
  <si>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</si>
  <si>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</si>
  <si>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</si>
  <si>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</si>
  <si>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</si>
  <si>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</si>
  <si>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</si>
  <si>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</si>
  <si>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</si>
  <si>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</si>
  <si>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</si>
  <si>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Апельсины.</t>
  </si>
  <si>
    <t>Товарный сорт: Не ниже высшего.</t>
  </si>
  <si>
    <t>Мандарины.</t>
  </si>
  <si>
    <t>Груши.</t>
  </si>
  <si>
    <t>Бананы.</t>
  </si>
  <si>
    <t>Товарный сорт: Не ниже экстра.</t>
  </si>
  <si>
    <t>Лимоны.</t>
  </si>
  <si>
    <t>Яблоки.</t>
  </si>
  <si>
    <t>Директор ________________ Балуева Л.Н.</t>
  </si>
  <si>
    <t>Способ осуществления закупки: 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 свежие, шиповник, изюм)</t>
  </si>
  <si>
    <t>Ягоды сушеные</t>
  </si>
  <si>
    <t>Наименование ягод: Виноград. 
Товарный сорт: Высший.
Вид винограда сушеного: Изюм. 
Вид изюма: Окрашенный. Вид применяемой сушки: Тепловая. 
Вид ягод: Целые.
Наличие косточки: Нет.</t>
  </si>
  <si>
    <t>Наименование ягод: Шиповник (плоды). 
Вид применяемой сушки: Тепловая. 
Вид ягод: Целые.
Товарный сорт: Высший.</t>
  </si>
  <si>
    <t>Товарный сорт: Не ниже высшего. Вид груш по сроку созревания: позднего срока созревания</t>
  </si>
  <si>
    <t>№ 3862001207123000008</t>
  </si>
  <si>
    <t>№ 3861400533323000019</t>
  </si>
  <si>
    <t>№ 3862001041223000008</t>
  </si>
  <si>
    <t>Дата составления сводной таблицы 08.05.2024 г.</t>
  </si>
  <si>
    <t>№ 3862001286823000012</t>
  </si>
  <si>
    <t>№ 3861703217323000051</t>
  </si>
  <si>
    <t>№ 2861300497923000076</t>
  </si>
  <si>
    <t>№ 2860600285023000036</t>
  </si>
  <si>
    <t>№ 2861400594323000081</t>
  </si>
  <si>
    <t>Источник информации о ценах. Сведения из Единого реестра государственных и муниципальных контрактов.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</si>
</sst>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0"/>
      <color indexed="8"/>
      <name val="PT Astra Serif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0"/>
      <color theme="1"/>
      <name val="PT Astra Serif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2" fontId="45" fillId="33" borderId="10" xfId="0" applyNumberFormat="1" applyFont="1" applyFill="1" applyBorder="1" applyAlignment="1">
      <alignment horizontal="center" vertical="center"/>
    </xf>
    <xf numFmtId="43" fontId="46" fillId="33" borderId="11" xfId="60" applyFont="1" applyFill="1" applyBorder="1" applyAlignment="1">
      <alignment horizontal="center" vertical="center"/>
    </xf>
    <xf numFmtId="43" fontId="47" fillId="33" borderId="11" xfId="60" applyNumberFormat="1" applyFont="1" applyFill="1" applyBorder="1" applyAlignment="1">
      <alignment horizontal="center"/>
    </xf>
    <xf numFmtId="43" fontId="44" fillId="33" borderId="0" xfId="0" applyNumberFormat="1" applyFont="1" applyFill="1" applyAlignment="1">
      <alignment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left" wrapText="1"/>
    </xf>
    <xf numFmtId="164" fontId="4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44" fillId="33" borderId="0" xfId="0" applyFont="1" applyFill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48" fillId="0" borderId="11" xfId="0" applyFont="1" applyBorder="1" applyAlignment="1">
      <alignment vertical="top"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3" xfId="0" applyNumberFormat="1" applyFont="1" applyFill="1" applyBorder="1" applyAlignment="1">
      <alignment horizontal="center" textRotation="90" wrapText="1"/>
    </xf>
    <xf numFmtId="43" fontId="49" fillId="33" borderId="14" xfId="60" applyFont="1" applyFill="1" applyBorder="1" applyAlignment="1">
      <alignment horizontal="center" vertical="center"/>
    </xf>
    <xf numFmtId="43" fontId="50" fillId="33" borderId="14" xfId="6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/>
    </xf>
    <xf numFmtId="0" fontId="3" fillId="33" borderId="16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8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49" fontId="44" fillId="33" borderId="17" xfId="0" applyNumberFormat="1" applyFont="1" applyFill="1" applyBorder="1" applyAlignment="1">
      <alignment horizontal="center" vertical="center" wrapText="1"/>
    </xf>
    <xf numFmtId="49" fontId="44" fillId="33" borderId="18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view="pageBreakPreview" zoomScale="90" zoomScaleSheetLayoutView="90" zoomScalePageLayoutView="0" workbookViewId="0" topLeftCell="A7">
      <selection activeCell="A16" sqref="A16:IV16"/>
    </sheetView>
  </sheetViews>
  <sheetFormatPr defaultColWidth="9.140625" defaultRowHeight="15"/>
  <cols>
    <col min="1" max="1" width="7.8515625" style="3" customWidth="1"/>
    <col min="2" max="2" width="14.28125" style="15" customWidth="1"/>
    <col min="3" max="3" width="35.8515625" style="3" customWidth="1"/>
    <col min="4" max="4" width="11.421875" style="3" customWidth="1"/>
    <col min="5" max="5" width="9.57421875" style="3" customWidth="1"/>
    <col min="6" max="6" width="10.8515625" style="3" customWidth="1"/>
    <col min="7" max="7" width="10.28125" style="3" customWidth="1"/>
    <col min="8" max="8" width="10.7109375" style="3" customWidth="1"/>
    <col min="9" max="9" width="9.8515625" style="3" bestFit="1" customWidth="1"/>
    <col min="10" max="10" width="9.8515625" style="3" customWidth="1"/>
    <col min="11" max="11" width="9.8515625" style="3" bestFit="1" customWidth="1"/>
    <col min="12" max="12" width="9.8515625" style="3" customWidth="1"/>
    <col min="13" max="13" width="9.8515625" style="3" bestFit="1" customWidth="1"/>
    <col min="14" max="14" width="10.28125" style="3" customWidth="1"/>
    <col min="15" max="15" width="16.28125" style="3" customWidth="1"/>
    <col min="16" max="16" width="14.28125" style="3" bestFit="1" customWidth="1"/>
    <col min="17" max="16384" width="9.140625" style="3" customWidth="1"/>
  </cols>
  <sheetData>
    <row r="1" spans="1:15" s="1" customFormat="1" ht="15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15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2" customFormat="1" ht="30" customHeight="1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1" customFormat="1" ht="15">
      <c r="A4" s="34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9.5" customHeight="1">
      <c r="A5" s="28" t="s">
        <v>0</v>
      </c>
      <c r="B5" s="28" t="s">
        <v>4</v>
      </c>
      <c r="C5" s="28" t="s">
        <v>5</v>
      </c>
      <c r="D5" s="28" t="s">
        <v>13</v>
      </c>
      <c r="E5" s="28" t="s">
        <v>12</v>
      </c>
      <c r="F5" s="38" t="s">
        <v>1</v>
      </c>
      <c r="G5" s="39"/>
      <c r="H5" s="39"/>
      <c r="I5" s="39"/>
      <c r="J5" s="39"/>
      <c r="K5" s="39"/>
      <c r="L5" s="39"/>
      <c r="M5" s="40"/>
      <c r="N5" s="29" t="s">
        <v>2</v>
      </c>
      <c r="O5" s="29" t="s">
        <v>3</v>
      </c>
    </row>
    <row r="6" spans="1:15" ht="141.75" customHeight="1">
      <c r="A6" s="28"/>
      <c r="B6" s="29"/>
      <c r="C6" s="28"/>
      <c r="D6" s="28"/>
      <c r="E6" s="28"/>
      <c r="F6" s="24" t="s">
        <v>28</v>
      </c>
      <c r="G6" s="24" t="s">
        <v>29</v>
      </c>
      <c r="H6" s="24" t="s">
        <v>30</v>
      </c>
      <c r="I6" s="24" t="s">
        <v>32</v>
      </c>
      <c r="J6" s="24" t="s">
        <v>36</v>
      </c>
      <c r="K6" s="24" t="s">
        <v>33</v>
      </c>
      <c r="L6" s="24" t="s">
        <v>34</v>
      </c>
      <c r="M6" s="24" t="s">
        <v>35</v>
      </c>
      <c r="N6" s="30"/>
      <c r="O6" s="30"/>
    </row>
    <row r="7" spans="1:15" ht="15" customHeight="1">
      <c r="A7" s="20">
        <v>1</v>
      </c>
      <c r="B7" s="17" t="s">
        <v>14</v>
      </c>
      <c r="C7" s="18" t="s">
        <v>15</v>
      </c>
      <c r="D7" s="20" t="s">
        <v>8</v>
      </c>
      <c r="E7" s="4">
        <f>школы!E7+сады!E7</f>
        <v>250</v>
      </c>
      <c r="F7" s="25">
        <v>230</v>
      </c>
      <c r="G7" s="25"/>
      <c r="H7" s="25">
        <v>230</v>
      </c>
      <c r="I7" s="26">
        <v>253</v>
      </c>
      <c r="J7" s="26"/>
      <c r="K7" s="26"/>
      <c r="L7" s="26"/>
      <c r="M7" s="26"/>
      <c r="N7" s="5">
        <f>ROUND((F7+H7+I7)/3,2)</f>
        <v>237.67</v>
      </c>
      <c r="O7" s="6">
        <f aca="true" t="shared" si="0" ref="O7:O14">E7*N7</f>
        <v>59417.5</v>
      </c>
    </row>
    <row r="8" spans="1:15" ht="15">
      <c r="A8" s="20">
        <v>2</v>
      </c>
      <c r="B8" s="17" t="s">
        <v>16</v>
      </c>
      <c r="C8" s="18" t="s">
        <v>15</v>
      </c>
      <c r="D8" s="20" t="s">
        <v>8</v>
      </c>
      <c r="E8" s="4">
        <f>школы!E8+сады!E8</f>
        <v>2200</v>
      </c>
      <c r="F8" s="25"/>
      <c r="G8" s="25">
        <v>155.58</v>
      </c>
      <c r="H8" s="25"/>
      <c r="I8" s="26"/>
      <c r="J8" s="26">
        <v>207</v>
      </c>
      <c r="K8" s="26">
        <v>214.37</v>
      </c>
      <c r="L8" s="26"/>
      <c r="M8" s="26"/>
      <c r="N8" s="5">
        <f>ROUND((G8+J8+K8)/3,2)</f>
        <v>192.32</v>
      </c>
      <c r="O8" s="6">
        <f t="shared" si="0"/>
        <v>423104</v>
      </c>
    </row>
    <row r="9" spans="1:15" ht="45">
      <c r="A9" s="20">
        <v>3</v>
      </c>
      <c r="B9" s="18" t="s">
        <v>17</v>
      </c>
      <c r="C9" s="18" t="s">
        <v>27</v>
      </c>
      <c r="D9" s="20" t="s">
        <v>8</v>
      </c>
      <c r="E9" s="4">
        <f>школы!E9+сады!E9</f>
        <v>1900</v>
      </c>
      <c r="F9" s="25">
        <v>295</v>
      </c>
      <c r="G9" s="25"/>
      <c r="H9" s="25">
        <v>295</v>
      </c>
      <c r="I9" s="26">
        <v>332</v>
      </c>
      <c r="J9" s="26"/>
      <c r="K9" s="26"/>
      <c r="L9" s="26"/>
      <c r="M9" s="26"/>
      <c r="N9" s="5">
        <f>ROUND((F9+H9+I9)/3,2)</f>
        <v>307.33</v>
      </c>
      <c r="O9" s="6">
        <f t="shared" si="0"/>
        <v>583927</v>
      </c>
    </row>
    <row r="10" spans="1:15" ht="15">
      <c r="A10" s="20">
        <v>4</v>
      </c>
      <c r="B10" s="18" t="s">
        <v>18</v>
      </c>
      <c r="C10" s="18" t="s">
        <v>19</v>
      </c>
      <c r="D10" s="20" t="s">
        <v>8</v>
      </c>
      <c r="E10" s="4">
        <f>школы!E10+сады!E10</f>
        <v>420</v>
      </c>
      <c r="F10" s="25"/>
      <c r="G10" s="25"/>
      <c r="H10" s="25">
        <v>186</v>
      </c>
      <c r="I10" s="26">
        <v>190</v>
      </c>
      <c r="J10" s="26"/>
      <c r="K10" s="26">
        <v>162.96</v>
      </c>
      <c r="L10" s="26"/>
      <c r="M10" s="26"/>
      <c r="N10" s="5">
        <f>ROUND((H10+I10+K10)/3,2)</f>
        <v>179.65</v>
      </c>
      <c r="O10" s="6">
        <f t="shared" si="0"/>
        <v>75453</v>
      </c>
    </row>
    <row r="11" spans="1:15" ht="15">
      <c r="A11" s="20">
        <v>5</v>
      </c>
      <c r="B11" s="18" t="s">
        <v>20</v>
      </c>
      <c r="C11" s="18" t="s">
        <v>15</v>
      </c>
      <c r="D11" s="20" t="s">
        <v>8</v>
      </c>
      <c r="E11" s="4">
        <f>школы!E11+сады!E11</f>
        <v>155</v>
      </c>
      <c r="F11" s="25">
        <v>233</v>
      </c>
      <c r="G11" s="25"/>
      <c r="H11" s="25">
        <v>233</v>
      </c>
      <c r="I11" s="26">
        <v>259</v>
      </c>
      <c r="J11" s="26"/>
      <c r="K11" s="26"/>
      <c r="L11" s="26"/>
      <c r="M11" s="26"/>
      <c r="N11" s="5">
        <f>ROUND((F11+H11+I11)/3,2)</f>
        <v>241.67</v>
      </c>
      <c r="O11" s="6">
        <f t="shared" si="0"/>
        <v>37458.85</v>
      </c>
    </row>
    <row r="12" spans="1:15" ht="15">
      <c r="A12" s="20">
        <v>6</v>
      </c>
      <c r="B12" s="18" t="s">
        <v>21</v>
      </c>
      <c r="C12" s="18" t="s">
        <v>15</v>
      </c>
      <c r="D12" s="20" t="s">
        <v>8</v>
      </c>
      <c r="E12" s="4">
        <f>школы!E12+сады!E12</f>
        <v>4500</v>
      </c>
      <c r="F12" s="25">
        <v>181</v>
      </c>
      <c r="G12" s="25">
        <v>123.77</v>
      </c>
      <c r="H12" s="25">
        <v>181</v>
      </c>
      <c r="I12" s="26"/>
      <c r="J12" s="26"/>
      <c r="K12" s="26"/>
      <c r="L12" s="26"/>
      <c r="M12" s="26"/>
      <c r="N12" s="5">
        <f>ROUND((F12+G12+H12)/3,2)</f>
        <v>161.92</v>
      </c>
      <c r="O12" s="6">
        <f t="shared" si="0"/>
        <v>728640</v>
      </c>
    </row>
    <row r="13" spans="1:15" ht="90.75" customHeight="1">
      <c r="A13" s="20">
        <v>7</v>
      </c>
      <c r="B13" s="22" t="s">
        <v>24</v>
      </c>
      <c r="C13" s="18" t="s">
        <v>25</v>
      </c>
      <c r="D13" s="20" t="s">
        <v>8</v>
      </c>
      <c r="E13" s="4">
        <f>школы!E13+сады!E13</f>
        <v>30</v>
      </c>
      <c r="F13" s="25"/>
      <c r="G13" s="25"/>
      <c r="H13" s="25"/>
      <c r="I13" s="26"/>
      <c r="J13" s="26"/>
      <c r="K13" s="26">
        <v>325.92</v>
      </c>
      <c r="L13" s="26">
        <v>399.17</v>
      </c>
      <c r="M13" s="26">
        <v>340</v>
      </c>
      <c r="N13" s="5">
        <f>ROUND((K13+M13+M13)/3,2)</f>
        <v>335.31</v>
      </c>
      <c r="O13" s="6">
        <f t="shared" si="0"/>
        <v>10059.3</v>
      </c>
    </row>
    <row r="14" spans="1:15" ht="75">
      <c r="A14" s="20">
        <v>8</v>
      </c>
      <c r="B14" s="22" t="s">
        <v>24</v>
      </c>
      <c r="C14" s="18" t="s">
        <v>26</v>
      </c>
      <c r="D14" s="20" t="s">
        <v>8</v>
      </c>
      <c r="E14" s="4">
        <f>школы!E14+сады!E14</f>
        <v>210</v>
      </c>
      <c r="F14" s="25">
        <v>513</v>
      </c>
      <c r="G14" s="25"/>
      <c r="H14" s="25">
        <v>513</v>
      </c>
      <c r="I14" s="26">
        <v>532</v>
      </c>
      <c r="J14" s="26"/>
      <c r="K14" s="26"/>
      <c r="L14" s="26"/>
      <c r="M14" s="26"/>
      <c r="N14" s="5">
        <f>ROUND((I14+F14+H14)/3,2)</f>
        <v>519.33</v>
      </c>
      <c r="O14" s="6">
        <f t="shared" si="0"/>
        <v>109059.3</v>
      </c>
    </row>
    <row r="15" spans="1:16" ht="15">
      <c r="A15" s="35" t="s">
        <v>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7">
        <f>SUM(O7:O14)</f>
        <v>2027118.9500000002</v>
      </c>
      <c r="P15" s="8"/>
    </row>
    <row r="16" spans="1:13" ht="15">
      <c r="A16" s="12"/>
      <c r="B16" s="21"/>
      <c r="C16" s="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0" ht="15">
      <c r="A17" s="12" t="s">
        <v>11</v>
      </c>
      <c r="B17" s="12"/>
      <c r="C17" s="12"/>
      <c r="D17" s="14"/>
      <c r="E17" s="14"/>
      <c r="F17" s="14"/>
      <c r="G17" s="14"/>
      <c r="H17" s="14"/>
      <c r="I17" s="14"/>
      <c r="J17" s="14"/>
    </row>
    <row r="18" spans="1:10" ht="15">
      <c r="A18" s="33" t="s">
        <v>22</v>
      </c>
      <c r="B18" s="33"/>
      <c r="C18" s="33"/>
      <c r="D18" s="14"/>
      <c r="E18" s="14"/>
      <c r="F18" s="14"/>
      <c r="G18" s="14"/>
      <c r="H18" s="14"/>
      <c r="I18" s="14"/>
      <c r="J18" s="14"/>
    </row>
    <row r="19" ht="15">
      <c r="A19" s="3" t="s">
        <v>31</v>
      </c>
    </row>
    <row r="23" ht="15">
      <c r="O23" s="8"/>
    </row>
  </sheetData>
  <sheetProtection/>
  <mergeCells count="14">
    <mergeCell ref="A18:C18"/>
    <mergeCell ref="A4:O4"/>
    <mergeCell ref="A15:N15"/>
    <mergeCell ref="F5:M5"/>
    <mergeCell ref="A1:O1"/>
    <mergeCell ref="A5:A6"/>
    <mergeCell ref="B5:B6"/>
    <mergeCell ref="C5:C6"/>
    <mergeCell ref="D5:D6"/>
    <mergeCell ref="E5:E6"/>
    <mergeCell ref="N5:N6"/>
    <mergeCell ref="O5:O6"/>
    <mergeCell ref="A3:O3"/>
    <mergeCell ref="A2:O2"/>
  </mergeCells>
  <printOptions/>
  <pageMargins left="0.1968503937007874" right="0.1968503937007874" top="0.49" bottom="0.1968503937007874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="60" zoomScaleNormal="80" zoomScalePageLayoutView="0" workbookViewId="0" topLeftCell="A1">
      <selection activeCell="D5" sqref="D5:D6"/>
    </sheetView>
  </sheetViews>
  <sheetFormatPr defaultColWidth="9.140625" defaultRowHeight="15"/>
  <cols>
    <col min="1" max="1" width="7.8515625" style="3" customWidth="1"/>
    <col min="2" max="2" width="15.140625" style="15" customWidth="1"/>
    <col min="3" max="3" width="24.57421875" style="3" customWidth="1"/>
    <col min="4" max="4" width="11.421875" style="3" customWidth="1"/>
    <col min="5" max="5" width="9.57421875" style="3" customWidth="1"/>
    <col min="6" max="8" width="10.28125" style="3" customWidth="1"/>
    <col min="9" max="10" width="9.57421875" style="3" customWidth="1"/>
    <col min="11" max="13" width="9.8515625" style="3" bestFit="1" customWidth="1"/>
    <col min="14" max="14" width="10.28125" style="3" customWidth="1"/>
    <col min="15" max="15" width="17.7109375" style="3" customWidth="1"/>
    <col min="16" max="16" width="14.28125" style="3" bestFit="1" customWidth="1"/>
    <col min="17" max="16384" width="9.140625" style="3" customWidth="1"/>
  </cols>
  <sheetData>
    <row r="1" spans="1:15" s="1" customFormat="1" ht="15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15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2" customFormat="1" ht="43.5" customHeight="1">
      <c r="A3" s="31" t="str">
        <f>1!A3:O3</f>
        <v>Способ осуществления закупки: 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 свежие, шиповник, изюм)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1" customFormat="1" ht="15">
      <c r="A4" s="34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9.5" customHeight="1">
      <c r="A5" s="28" t="s">
        <v>0</v>
      </c>
      <c r="B5" s="28" t="s">
        <v>4</v>
      </c>
      <c r="C5" s="28" t="s">
        <v>5</v>
      </c>
      <c r="D5" s="28" t="s">
        <v>13</v>
      </c>
      <c r="E5" s="28" t="s">
        <v>12</v>
      </c>
      <c r="F5" s="41" t="s">
        <v>1</v>
      </c>
      <c r="G5" s="42"/>
      <c r="H5" s="42"/>
      <c r="I5" s="42"/>
      <c r="J5" s="42"/>
      <c r="K5" s="42"/>
      <c r="L5" s="42"/>
      <c r="M5" s="43"/>
      <c r="N5" s="29" t="s">
        <v>2</v>
      </c>
      <c r="O5" s="29" t="s">
        <v>3</v>
      </c>
    </row>
    <row r="6" spans="1:15" ht="148.5" customHeight="1">
      <c r="A6" s="28"/>
      <c r="B6" s="29"/>
      <c r="C6" s="28"/>
      <c r="D6" s="28"/>
      <c r="E6" s="28"/>
      <c r="F6" s="24" t="s">
        <v>28</v>
      </c>
      <c r="G6" s="24" t="s">
        <v>29</v>
      </c>
      <c r="H6" s="24" t="s">
        <v>30</v>
      </c>
      <c r="I6" s="24" t="s">
        <v>32</v>
      </c>
      <c r="J6" s="24" t="s">
        <v>36</v>
      </c>
      <c r="K6" s="24" t="s">
        <v>33</v>
      </c>
      <c r="L6" s="24" t="s">
        <v>34</v>
      </c>
      <c r="M6" s="24" t="s">
        <v>35</v>
      </c>
      <c r="N6" s="30"/>
      <c r="O6" s="30"/>
    </row>
    <row r="7" spans="1:15" ht="30">
      <c r="A7" s="19">
        <v>1</v>
      </c>
      <c r="B7" s="17" t="s">
        <v>14</v>
      </c>
      <c r="C7" s="18" t="s">
        <v>15</v>
      </c>
      <c r="D7" s="23" t="s">
        <v>8</v>
      </c>
      <c r="E7" s="4">
        <f>50+80</f>
        <v>130</v>
      </c>
      <c r="F7" s="25">
        <v>230</v>
      </c>
      <c r="G7" s="25"/>
      <c r="H7" s="25">
        <v>230</v>
      </c>
      <c r="I7" s="26">
        <v>253</v>
      </c>
      <c r="J7" s="26"/>
      <c r="K7" s="26"/>
      <c r="L7" s="26"/>
      <c r="M7" s="26"/>
      <c r="N7" s="5">
        <f>ROUND((F7+H7+I7)/3,2)</f>
        <v>237.67</v>
      </c>
      <c r="O7" s="6">
        <f aca="true" t="shared" si="0" ref="O7:O14">E7*N7</f>
        <v>30897.1</v>
      </c>
    </row>
    <row r="8" spans="1:15" ht="30">
      <c r="A8" s="19">
        <v>2</v>
      </c>
      <c r="B8" s="17" t="s">
        <v>16</v>
      </c>
      <c r="C8" s="18" t="s">
        <v>15</v>
      </c>
      <c r="D8" s="23" t="s">
        <v>8</v>
      </c>
      <c r="E8" s="16">
        <f>1935+140</f>
        <v>2075</v>
      </c>
      <c r="F8" s="25"/>
      <c r="G8" s="25">
        <v>155.58</v>
      </c>
      <c r="H8" s="25"/>
      <c r="I8" s="26"/>
      <c r="J8" s="26">
        <v>207</v>
      </c>
      <c r="K8" s="26">
        <v>214.37</v>
      </c>
      <c r="L8" s="26"/>
      <c r="M8" s="26"/>
      <c r="N8" s="5">
        <f>ROUND((G8+J8+K8)/3,2)</f>
        <v>192.32</v>
      </c>
      <c r="O8" s="6">
        <f t="shared" si="0"/>
        <v>399064</v>
      </c>
    </row>
    <row r="9" spans="1:15" ht="75">
      <c r="A9" s="19">
        <v>3</v>
      </c>
      <c r="B9" s="18" t="s">
        <v>17</v>
      </c>
      <c r="C9" s="18" t="s">
        <v>27</v>
      </c>
      <c r="D9" s="23" t="s">
        <v>8</v>
      </c>
      <c r="E9" s="4">
        <f>1415+65</f>
        <v>1480</v>
      </c>
      <c r="F9" s="25">
        <v>295</v>
      </c>
      <c r="G9" s="25"/>
      <c r="H9" s="25">
        <v>295</v>
      </c>
      <c r="I9" s="26">
        <v>332</v>
      </c>
      <c r="J9" s="26"/>
      <c r="K9" s="26"/>
      <c r="L9" s="26"/>
      <c r="M9" s="26"/>
      <c r="N9" s="5">
        <f>ROUND((F9+H9+I9)/3,2)</f>
        <v>307.33</v>
      </c>
      <c r="O9" s="6">
        <f t="shared" si="0"/>
        <v>454848.39999999997</v>
      </c>
    </row>
    <row r="10" spans="1:15" ht="30">
      <c r="A10" s="19">
        <v>4</v>
      </c>
      <c r="B10" s="18" t="s">
        <v>18</v>
      </c>
      <c r="C10" s="18" t="s">
        <v>19</v>
      </c>
      <c r="D10" s="23" t="s">
        <v>8</v>
      </c>
      <c r="E10" s="16">
        <v>25</v>
      </c>
      <c r="F10" s="25"/>
      <c r="G10" s="25"/>
      <c r="H10" s="25">
        <v>186</v>
      </c>
      <c r="I10" s="26">
        <v>190</v>
      </c>
      <c r="J10" s="26"/>
      <c r="K10" s="26">
        <v>162.96</v>
      </c>
      <c r="L10" s="26"/>
      <c r="M10" s="26"/>
      <c r="N10" s="5">
        <f>ROUND((H10+I10+K10)/3,2)</f>
        <v>179.65</v>
      </c>
      <c r="O10" s="6">
        <f t="shared" si="0"/>
        <v>4491.25</v>
      </c>
    </row>
    <row r="11" spans="1:15" ht="30">
      <c r="A11" s="19">
        <v>5</v>
      </c>
      <c r="B11" s="18" t="s">
        <v>20</v>
      </c>
      <c r="C11" s="18" t="s">
        <v>15</v>
      </c>
      <c r="D11" s="23" t="s">
        <v>8</v>
      </c>
      <c r="E11" s="4">
        <f>115+10</f>
        <v>125</v>
      </c>
      <c r="F11" s="25">
        <v>233</v>
      </c>
      <c r="G11" s="25"/>
      <c r="H11" s="25">
        <v>233</v>
      </c>
      <c r="I11" s="26">
        <v>259</v>
      </c>
      <c r="J11" s="26"/>
      <c r="K11" s="26"/>
      <c r="L11" s="26"/>
      <c r="M11" s="26"/>
      <c r="N11" s="5">
        <f>ROUND((F11+H11+I11)/3,2)</f>
        <v>241.67</v>
      </c>
      <c r="O11" s="6">
        <f t="shared" si="0"/>
        <v>30208.75</v>
      </c>
    </row>
    <row r="12" spans="1:15" ht="30">
      <c r="A12" s="20">
        <v>6</v>
      </c>
      <c r="B12" s="18" t="s">
        <v>21</v>
      </c>
      <c r="C12" s="18" t="s">
        <v>15</v>
      </c>
      <c r="D12" s="23" t="s">
        <v>8</v>
      </c>
      <c r="E12" s="4">
        <f>3645+320</f>
        <v>3965</v>
      </c>
      <c r="F12" s="25">
        <v>181</v>
      </c>
      <c r="G12" s="25">
        <v>123.77</v>
      </c>
      <c r="H12" s="25">
        <v>181</v>
      </c>
      <c r="I12" s="26"/>
      <c r="J12" s="26"/>
      <c r="K12" s="26"/>
      <c r="L12" s="26"/>
      <c r="M12" s="26"/>
      <c r="N12" s="5">
        <f>ROUND((F12+G12+H12)/3,2)</f>
        <v>161.92</v>
      </c>
      <c r="O12" s="6">
        <f t="shared" si="0"/>
        <v>642012.7999999999</v>
      </c>
    </row>
    <row r="13" spans="1:15" ht="150">
      <c r="A13" s="20">
        <v>7</v>
      </c>
      <c r="B13" s="22" t="s">
        <v>24</v>
      </c>
      <c r="C13" s="18" t="s">
        <v>25</v>
      </c>
      <c r="D13" s="23" t="s">
        <v>8</v>
      </c>
      <c r="E13" s="4">
        <v>0</v>
      </c>
      <c r="F13" s="25"/>
      <c r="G13" s="25"/>
      <c r="H13" s="25"/>
      <c r="I13" s="26"/>
      <c r="J13" s="26"/>
      <c r="K13" s="26">
        <v>325.92</v>
      </c>
      <c r="L13" s="26">
        <v>399.17</v>
      </c>
      <c r="M13" s="26">
        <v>340</v>
      </c>
      <c r="N13" s="5">
        <f>ROUND((K13+L13+M13)/3,2)</f>
        <v>355.03</v>
      </c>
      <c r="O13" s="6">
        <f t="shared" si="0"/>
        <v>0</v>
      </c>
    </row>
    <row r="14" spans="1:15" ht="90">
      <c r="A14" s="20">
        <v>8</v>
      </c>
      <c r="B14" s="22" t="s">
        <v>24</v>
      </c>
      <c r="C14" s="18" t="s">
        <v>26</v>
      </c>
      <c r="D14" s="23" t="s">
        <v>8</v>
      </c>
      <c r="E14" s="16">
        <f>120+15</f>
        <v>135</v>
      </c>
      <c r="F14" s="25">
        <v>513</v>
      </c>
      <c r="G14" s="25"/>
      <c r="H14" s="25">
        <v>513</v>
      </c>
      <c r="I14" s="26">
        <v>532</v>
      </c>
      <c r="J14" s="26"/>
      <c r="K14" s="26"/>
      <c r="L14" s="26"/>
      <c r="M14" s="26"/>
      <c r="N14" s="5">
        <f>ROUND((F14+H14+I14)/3,2)</f>
        <v>519.33</v>
      </c>
      <c r="O14" s="6">
        <f t="shared" si="0"/>
        <v>70109.55</v>
      </c>
    </row>
    <row r="15" spans="1:16" ht="15">
      <c r="A15" s="35" t="s">
        <v>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7">
        <f>SUM(O7:O14)</f>
        <v>1631631.8499999999</v>
      </c>
      <c r="P15" s="8"/>
    </row>
    <row r="16" spans="1:13" ht="15">
      <c r="A16" s="12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1" ht="15">
      <c r="A17" s="12" t="s">
        <v>11</v>
      </c>
      <c r="B17" s="12"/>
      <c r="C17" s="12"/>
      <c r="D17" s="14"/>
      <c r="E17" s="14"/>
      <c r="F17" s="14"/>
      <c r="G17" s="14"/>
      <c r="H17" s="14"/>
      <c r="I17" s="14"/>
      <c r="J17" s="14"/>
      <c r="K17" s="14"/>
    </row>
    <row r="18" spans="1:11" ht="15">
      <c r="A18" s="33" t="str">
        <f>1!A18:C18</f>
        <v>Директор ________________ Балуева Л.Н.</v>
      </c>
      <c r="B18" s="33"/>
      <c r="C18" s="33"/>
      <c r="D18" s="14"/>
      <c r="E18" s="14"/>
      <c r="F18" s="14"/>
      <c r="G18" s="14"/>
      <c r="H18" s="14"/>
      <c r="I18" s="14"/>
      <c r="J18" s="14"/>
      <c r="K18" s="14"/>
    </row>
    <row r="19" ht="15">
      <c r="A19" s="3" t="str">
        <f>1!A19</f>
        <v>Дата составления сводной таблицы 08.05.2024 г.</v>
      </c>
    </row>
  </sheetData>
  <sheetProtection/>
  <mergeCells count="14">
    <mergeCell ref="A15:N15"/>
    <mergeCell ref="O5:O6"/>
    <mergeCell ref="A5:A6"/>
    <mergeCell ref="B5:B6"/>
    <mergeCell ref="C5:C6"/>
    <mergeCell ref="D5:D6"/>
    <mergeCell ref="E5:E6"/>
    <mergeCell ref="F5:M5"/>
    <mergeCell ref="A18:C18"/>
    <mergeCell ref="A1:O1"/>
    <mergeCell ref="A2:O2"/>
    <mergeCell ref="A3:O3"/>
    <mergeCell ref="A4:O4"/>
    <mergeCell ref="N5:N6"/>
  </mergeCells>
  <printOptions/>
  <pageMargins left="0.31496062992125984" right="0.31496062992125984" top="0.2362204724409449" bottom="0.35433070866141736" header="0" footer="0"/>
  <pageSetup horizontalDpi="600" verticalDpi="600" orientation="landscape" paperSize="9" scale="65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="80" zoomScaleSheetLayoutView="80" zoomScalePageLayoutView="0" workbookViewId="0" topLeftCell="A1">
      <selection activeCell="F5" sqref="F5:M5"/>
    </sheetView>
  </sheetViews>
  <sheetFormatPr defaultColWidth="9.140625" defaultRowHeight="15"/>
  <cols>
    <col min="1" max="1" width="7.8515625" style="3" customWidth="1"/>
    <col min="2" max="2" width="14.421875" style="15" customWidth="1"/>
    <col min="3" max="3" width="24.7109375" style="3" customWidth="1"/>
    <col min="4" max="4" width="12.140625" style="3" customWidth="1"/>
    <col min="5" max="5" width="9.57421875" style="3" customWidth="1"/>
    <col min="6" max="6" width="11.28125" style="3" customWidth="1"/>
    <col min="7" max="7" width="11.00390625" style="3" customWidth="1"/>
    <col min="8" max="8" width="11.28125" style="3" customWidth="1"/>
    <col min="9" max="10" width="9.57421875" style="3" customWidth="1"/>
    <col min="11" max="13" width="9.8515625" style="3" bestFit="1" customWidth="1"/>
    <col min="14" max="14" width="10.28125" style="3" customWidth="1"/>
    <col min="15" max="15" width="16.28125" style="3" customWidth="1"/>
    <col min="16" max="16" width="14.28125" style="3" bestFit="1" customWidth="1"/>
    <col min="17" max="16384" width="9.140625" style="3" customWidth="1"/>
  </cols>
  <sheetData>
    <row r="1" spans="1:15" s="1" customFormat="1" ht="15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15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2" customFormat="1" ht="40.5" customHeight="1">
      <c r="A3" s="31" t="str">
        <f>1!A3:O3</f>
        <v>Способ осуществления закупки: 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 свежие, шиповник, изюм)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1" customFormat="1" ht="15">
      <c r="A4" s="34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39.75" customHeight="1">
      <c r="A5" s="28" t="s">
        <v>0</v>
      </c>
      <c r="B5" s="28" t="s">
        <v>4</v>
      </c>
      <c r="C5" s="28" t="s">
        <v>5</v>
      </c>
      <c r="D5" s="28" t="s">
        <v>13</v>
      </c>
      <c r="E5" s="28" t="s">
        <v>12</v>
      </c>
      <c r="F5" s="41" t="s">
        <v>37</v>
      </c>
      <c r="G5" s="42"/>
      <c r="H5" s="42"/>
      <c r="I5" s="42"/>
      <c r="J5" s="42"/>
      <c r="K5" s="42"/>
      <c r="L5" s="42"/>
      <c r="M5" s="43"/>
      <c r="N5" s="29" t="s">
        <v>2</v>
      </c>
      <c r="O5" s="29" t="s">
        <v>3</v>
      </c>
    </row>
    <row r="6" spans="1:15" ht="159.75" customHeight="1">
      <c r="A6" s="28"/>
      <c r="B6" s="29"/>
      <c r="C6" s="28"/>
      <c r="D6" s="28"/>
      <c r="E6" s="28"/>
      <c r="F6" s="24" t="s">
        <v>28</v>
      </c>
      <c r="G6" s="24" t="s">
        <v>29</v>
      </c>
      <c r="H6" s="24" t="s">
        <v>30</v>
      </c>
      <c r="I6" s="24" t="s">
        <v>32</v>
      </c>
      <c r="J6" s="24" t="s">
        <v>36</v>
      </c>
      <c r="K6" s="24" t="s">
        <v>33</v>
      </c>
      <c r="L6" s="24" t="s">
        <v>34</v>
      </c>
      <c r="M6" s="24" t="s">
        <v>35</v>
      </c>
      <c r="N6" s="30"/>
      <c r="O6" s="30"/>
    </row>
    <row r="7" spans="1:15" ht="30">
      <c r="A7" s="20">
        <v>1</v>
      </c>
      <c r="B7" s="17" t="s">
        <v>14</v>
      </c>
      <c r="C7" s="18" t="s">
        <v>15</v>
      </c>
      <c r="D7" s="23" t="s">
        <v>8</v>
      </c>
      <c r="E7" s="4">
        <f>70+50</f>
        <v>120</v>
      </c>
      <c r="F7" s="25">
        <v>230</v>
      </c>
      <c r="G7" s="25"/>
      <c r="H7" s="25">
        <v>230</v>
      </c>
      <c r="I7" s="26">
        <v>253</v>
      </c>
      <c r="J7" s="26"/>
      <c r="K7" s="26"/>
      <c r="L7" s="26"/>
      <c r="M7" s="26"/>
      <c r="N7" s="5">
        <f>ROUND((F7+H7+I7)/3,2)</f>
        <v>237.67</v>
      </c>
      <c r="O7" s="6">
        <f aca="true" t="shared" si="0" ref="O7:O14">E7*N7</f>
        <v>28520.399999999998</v>
      </c>
    </row>
    <row r="8" spans="1:15" ht="30">
      <c r="A8" s="20">
        <v>2</v>
      </c>
      <c r="B8" s="17" t="s">
        <v>16</v>
      </c>
      <c r="C8" s="18" t="s">
        <v>15</v>
      </c>
      <c r="D8" s="23" t="s">
        <v>8</v>
      </c>
      <c r="E8" s="4">
        <f>110+15</f>
        <v>125</v>
      </c>
      <c r="F8" s="25"/>
      <c r="G8" s="25">
        <v>155.58</v>
      </c>
      <c r="H8" s="25"/>
      <c r="I8" s="26"/>
      <c r="J8" s="26">
        <v>207</v>
      </c>
      <c r="K8" s="26">
        <v>214.37</v>
      </c>
      <c r="L8" s="26"/>
      <c r="M8" s="26"/>
      <c r="N8" s="5">
        <f>ROUND((G8+J8+K8)/3,2)</f>
        <v>192.32</v>
      </c>
      <c r="O8" s="6">
        <f t="shared" si="0"/>
        <v>24040</v>
      </c>
    </row>
    <row r="9" spans="1:15" ht="75">
      <c r="A9" s="20">
        <v>3</v>
      </c>
      <c r="B9" s="18" t="s">
        <v>17</v>
      </c>
      <c r="C9" s="18" t="s">
        <v>27</v>
      </c>
      <c r="D9" s="23" t="s">
        <v>8</v>
      </c>
      <c r="E9" s="4">
        <f>400+20</f>
        <v>420</v>
      </c>
      <c r="F9" s="25">
        <v>295</v>
      </c>
      <c r="G9" s="25"/>
      <c r="H9" s="25">
        <v>295</v>
      </c>
      <c r="I9" s="26">
        <v>332</v>
      </c>
      <c r="J9" s="26"/>
      <c r="K9" s="26"/>
      <c r="L9" s="26"/>
      <c r="M9" s="26"/>
      <c r="N9" s="5">
        <f>ROUND((F9+H9+I9)/3,2)</f>
        <v>307.33</v>
      </c>
      <c r="O9" s="6">
        <f t="shared" si="0"/>
        <v>129078.59999999999</v>
      </c>
    </row>
    <row r="10" spans="1:15" ht="30">
      <c r="A10" s="20">
        <v>4</v>
      </c>
      <c r="B10" s="18" t="s">
        <v>18</v>
      </c>
      <c r="C10" s="18" t="s">
        <v>19</v>
      </c>
      <c r="D10" s="23" t="s">
        <v>8</v>
      </c>
      <c r="E10" s="4">
        <f>380+15</f>
        <v>395</v>
      </c>
      <c r="F10" s="25"/>
      <c r="G10" s="25"/>
      <c r="H10" s="25">
        <v>186</v>
      </c>
      <c r="I10" s="26">
        <v>190</v>
      </c>
      <c r="J10" s="26"/>
      <c r="K10" s="26">
        <v>162.96</v>
      </c>
      <c r="L10" s="26"/>
      <c r="M10" s="26"/>
      <c r="N10" s="5">
        <f>ROUND((H10+I10+K10)/3,2)</f>
        <v>179.65</v>
      </c>
      <c r="O10" s="6">
        <f t="shared" si="0"/>
        <v>70961.75</v>
      </c>
    </row>
    <row r="11" spans="1:15" ht="30">
      <c r="A11" s="20">
        <v>5</v>
      </c>
      <c r="B11" s="18" t="s">
        <v>20</v>
      </c>
      <c r="C11" s="18" t="s">
        <v>15</v>
      </c>
      <c r="D11" s="23" t="s">
        <v>8</v>
      </c>
      <c r="E11" s="4">
        <f>25+5</f>
        <v>30</v>
      </c>
      <c r="F11" s="25">
        <v>233</v>
      </c>
      <c r="G11" s="25"/>
      <c r="H11" s="25">
        <v>233</v>
      </c>
      <c r="I11" s="26">
        <v>259</v>
      </c>
      <c r="J11" s="26"/>
      <c r="K11" s="26"/>
      <c r="L11" s="26"/>
      <c r="M11" s="26"/>
      <c r="N11" s="5">
        <f>ROUND((F11+H11+I11)/3,2)</f>
        <v>241.67</v>
      </c>
      <c r="O11" s="6">
        <f t="shared" si="0"/>
        <v>7250.099999999999</v>
      </c>
    </row>
    <row r="12" spans="1:15" ht="30">
      <c r="A12" s="20">
        <v>6</v>
      </c>
      <c r="B12" s="18" t="s">
        <v>21</v>
      </c>
      <c r="C12" s="18" t="s">
        <v>15</v>
      </c>
      <c r="D12" s="23" t="s">
        <v>8</v>
      </c>
      <c r="E12" s="4">
        <f>480+55</f>
        <v>535</v>
      </c>
      <c r="F12" s="25">
        <v>181</v>
      </c>
      <c r="G12" s="25">
        <v>123.77</v>
      </c>
      <c r="H12" s="25">
        <v>181</v>
      </c>
      <c r="I12" s="26"/>
      <c r="J12" s="26"/>
      <c r="K12" s="26"/>
      <c r="L12" s="26"/>
      <c r="M12" s="26"/>
      <c r="N12" s="5">
        <f>ROUND((F12+G12+H12)/3,2)</f>
        <v>161.92</v>
      </c>
      <c r="O12" s="6">
        <f t="shared" si="0"/>
        <v>86627.2</v>
      </c>
    </row>
    <row r="13" spans="1:15" ht="150">
      <c r="A13" s="20">
        <v>7</v>
      </c>
      <c r="B13" s="22" t="s">
        <v>24</v>
      </c>
      <c r="C13" s="18" t="s">
        <v>25</v>
      </c>
      <c r="D13" s="23" t="s">
        <v>8</v>
      </c>
      <c r="E13" s="4">
        <f>27+3</f>
        <v>30</v>
      </c>
      <c r="F13" s="25"/>
      <c r="G13" s="25"/>
      <c r="H13" s="25"/>
      <c r="I13" s="26"/>
      <c r="J13" s="26"/>
      <c r="K13" s="26">
        <v>325.92</v>
      </c>
      <c r="L13" s="26">
        <v>399.17</v>
      </c>
      <c r="M13" s="26">
        <v>340</v>
      </c>
      <c r="N13" s="5">
        <f>ROUND((K13+L13+M13)/3,2)</f>
        <v>355.03</v>
      </c>
      <c r="O13" s="6">
        <f t="shared" si="0"/>
        <v>10650.9</v>
      </c>
    </row>
    <row r="14" spans="1:15" ht="90">
      <c r="A14" s="20">
        <v>8</v>
      </c>
      <c r="B14" s="22" t="s">
        <v>24</v>
      </c>
      <c r="C14" s="18" t="s">
        <v>26</v>
      </c>
      <c r="D14" s="23" t="s">
        <v>8</v>
      </c>
      <c r="E14" s="4">
        <f>60+15</f>
        <v>75</v>
      </c>
      <c r="F14" s="25">
        <v>513</v>
      </c>
      <c r="G14" s="25"/>
      <c r="H14" s="25">
        <v>513</v>
      </c>
      <c r="I14" s="26">
        <v>532</v>
      </c>
      <c r="J14" s="26"/>
      <c r="K14" s="26"/>
      <c r="L14" s="26"/>
      <c r="M14" s="26"/>
      <c r="N14" s="5">
        <f>ROUND((F14+H14+I14)/3,2)</f>
        <v>519.33</v>
      </c>
      <c r="O14" s="6">
        <f t="shared" si="0"/>
        <v>38949.75</v>
      </c>
    </row>
    <row r="15" spans="1:16" ht="15">
      <c r="A15" s="35" t="s">
        <v>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7">
        <f>SUM(O7:O14)</f>
        <v>396078.7</v>
      </c>
      <c r="P15" s="8"/>
    </row>
    <row r="16" spans="1:15" ht="15" customHeight="1">
      <c r="A16" s="9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/>
    </row>
    <row r="17" spans="1:13" ht="15">
      <c r="A17" s="12"/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1" ht="15">
      <c r="A18" s="12" t="s">
        <v>11</v>
      </c>
      <c r="B18" s="12"/>
      <c r="C18" s="12"/>
      <c r="D18" s="14"/>
      <c r="E18" s="14"/>
      <c r="F18" s="14"/>
      <c r="G18" s="14"/>
      <c r="H18" s="14"/>
      <c r="I18" s="14"/>
      <c r="J18" s="14"/>
      <c r="K18" s="14"/>
    </row>
    <row r="19" spans="1:11" ht="15">
      <c r="A19" s="33" t="str">
        <f>1!A18:C18</f>
        <v>Директор ________________ Балуева Л.Н.</v>
      </c>
      <c r="B19" s="33"/>
      <c r="C19" s="33"/>
      <c r="D19" s="14"/>
      <c r="E19" s="14"/>
      <c r="F19" s="14"/>
      <c r="G19" s="14"/>
      <c r="H19" s="14"/>
      <c r="I19" s="14"/>
      <c r="J19" s="14"/>
      <c r="K19" s="14"/>
    </row>
    <row r="20" ht="15">
      <c r="A20" s="3" t="str">
        <f>1!A19</f>
        <v>Дата составления сводной таблицы 08.05.2024 г.</v>
      </c>
    </row>
  </sheetData>
  <sheetProtection/>
  <mergeCells count="14">
    <mergeCell ref="A15:N15"/>
    <mergeCell ref="A5:A6"/>
    <mergeCell ref="O5:O6"/>
    <mergeCell ref="B5:B6"/>
    <mergeCell ref="C5:C6"/>
    <mergeCell ref="D5:D6"/>
    <mergeCell ref="E5:E6"/>
    <mergeCell ref="F5:M5"/>
    <mergeCell ref="A19:C19"/>
    <mergeCell ref="A1:O1"/>
    <mergeCell ref="A2:O2"/>
    <mergeCell ref="A3:O3"/>
    <mergeCell ref="A4:O4"/>
    <mergeCell ref="N5:N6"/>
  </mergeCells>
  <printOptions/>
  <pageMargins left="0.7" right="0.7" top="0.44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2024-05-11T06:29:06Z</cp:lastPrinted>
  <dcterms:created xsi:type="dcterms:W3CDTF">2014-02-14T07:05:08Z</dcterms:created>
  <dcterms:modified xsi:type="dcterms:W3CDTF">2024-05-13T06:34:27Z</dcterms:modified>
  <cp:category/>
  <cp:version/>
  <cp:contentType/>
  <cp:contentStatus/>
</cp:coreProperties>
</file>